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9c62fb4f202e7b2/"/>
    </mc:Choice>
  </mc:AlternateContent>
  <xr:revisionPtr revIDLastSave="730" documentId="8_{AEAF45A1-324F-491F-AFF5-90095F7E2E5C}" xr6:coauthVersionLast="47" xr6:coauthVersionMax="47" xr10:uidLastSave="{357DFF2F-9E45-4757-A774-A25EB13E4BA4}"/>
  <bookViews>
    <workbookView xWindow="-120" yWindow="-120" windowWidth="38640" windowHeight="21120" xr2:uid="{A842BCAA-F2C8-4A07-9560-6C8EEEB586FB}"/>
  </bookViews>
  <sheets>
    <sheet name="MAIN PAGE" sheetId="1" r:id="rId1"/>
    <sheet name="FILAMENTS" sheetId="2" r:id="rId2"/>
    <sheet name="PRINTE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C17" i="1"/>
  <c r="C18" i="1"/>
  <c r="C16" i="1"/>
  <c r="C15" i="1"/>
  <c r="C22" i="1" l="1"/>
  <c r="C24" i="1" s="1"/>
  <c r="C21" i="1"/>
</calcChain>
</file>

<file path=xl/sharedStrings.xml><?xml version="1.0" encoding="utf-8"?>
<sst xmlns="http://schemas.openxmlformats.org/spreadsheetml/2006/main" count="416" uniqueCount="186">
  <si>
    <t>by Jakob Dam</t>
  </si>
  <si>
    <t>Multicolor:</t>
  </si>
  <si>
    <t>(local currency)</t>
  </si>
  <si>
    <t>Desired profit margin:</t>
  </si>
  <si>
    <t>(percentage)</t>
  </si>
  <si>
    <t>(gram)</t>
  </si>
  <si>
    <t>(minutes)</t>
  </si>
  <si>
    <t>Post processing hourly rate</t>
  </si>
  <si>
    <t>FILL OUT - PRINT JOB:</t>
  </si>
  <si>
    <t xml:space="preserve">3D PRINT JOB  </t>
  </si>
  <si>
    <t>CALCULATOR</t>
  </si>
  <si>
    <t>Number of prints</t>
  </si>
  <si>
    <t>Filament price row</t>
  </si>
  <si>
    <t>(row number)</t>
  </si>
  <si>
    <t xml:space="preserve">Print cost (total): </t>
  </si>
  <si>
    <t>Printer name</t>
  </si>
  <si>
    <t>(Brand and model)</t>
  </si>
  <si>
    <t>Expected price per kWh (average):</t>
  </si>
  <si>
    <t>PRINTER MAINENANCE SPECS</t>
  </si>
  <si>
    <t>Printer price (current)</t>
  </si>
  <si>
    <t>Cleaning + relubing (yearly cost)</t>
  </si>
  <si>
    <t>Power consumption (average)</t>
  </si>
  <si>
    <t>(kW per hour)</t>
  </si>
  <si>
    <t>PRINTER PERIPHERALS</t>
  </si>
  <si>
    <t>Filament heater - name</t>
  </si>
  <si>
    <t>Multi material system - name</t>
  </si>
  <si>
    <t>Price (current)</t>
  </si>
  <si>
    <t>(expected)</t>
  </si>
  <si>
    <t>Billable print hours per year</t>
  </si>
  <si>
    <t>Filament cost for this job:</t>
  </si>
  <si>
    <t>Printer wear for this job valued at:</t>
  </si>
  <si>
    <t>Print job - filament usage (per item):</t>
  </si>
  <si>
    <t>Print job - printing time (per item):</t>
  </si>
  <si>
    <t>Printing cost (per item):</t>
  </si>
  <si>
    <t>COMMERCIAL CONSTANTS:</t>
  </si>
  <si>
    <t>Brand</t>
  </si>
  <si>
    <t>Type</t>
  </si>
  <si>
    <t>Color name</t>
  </si>
  <si>
    <t>Tolerance</t>
  </si>
  <si>
    <t>Print temp</t>
  </si>
  <si>
    <t>Flow (mm3/s)</t>
  </si>
  <si>
    <t>Hardness</t>
  </si>
  <si>
    <t>Tensile Str. (Mpa)</t>
  </si>
  <si>
    <t>Density (g/cm3)</t>
  </si>
  <si>
    <t>Temp res. (ºC)</t>
  </si>
  <si>
    <t>Price/kg.</t>
  </si>
  <si>
    <t>Store</t>
  </si>
  <si>
    <t>Spectrum Premium</t>
  </si>
  <si>
    <t>PLA Matt</t>
  </si>
  <si>
    <t>Bloody Red</t>
  </si>
  <si>
    <t>0.03</t>
  </si>
  <si>
    <t>190-230 ºC</t>
  </si>
  <si>
    <t>3dstore.dk</t>
  </si>
  <si>
    <t>BambuLab</t>
  </si>
  <si>
    <t>PLA Basic</t>
  </si>
  <si>
    <t>Bambu Green</t>
  </si>
  <si>
    <t>bambulab.com</t>
  </si>
  <si>
    <t>3DE</t>
  </si>
  <si>
    <t>PLA Shimmer</t>
  </si>
  <si>
    <t>Shimmer Rose</t>
  </si>
  <si>
    <t>Pantone 13-520</t>
  </si>
  <si>
    <t>0.05</t>
  </si>
  <si>
    <t>190-215 ºC</t>
  </si>
  <si>
    <t>3deksperten.dk</t>
  </si>
  <si>
    <t>GratKit</t>
  </si>
  <si>
    <t>PLA Silk</t>
  </si>
  <si>
    <t>Dual Gold &amp; Copper</t>
  </si>
  <si>
    <t>200-220 ºC</t>
  </si>
  <si>
    <t>amazon.de</t>
  </si>
  <si>
    <t>PLA Galaxy</t>
  </si>
  <si>
    <t>Purple</t>
  </si>
  <si>
    <t>Kingroon</t>
  </si>
  <si>
    <t>PLA</t>
  </si>
  <si>
    <t>White</t>
  </si>
  <si>
    <t>0.02</t>
  </si>
  <si>
    <t>195-210 ºC</t>
  </si>
  <si>
    <t>PLA Glitter</t>
  </si>
  <si>
    <t>Silver Metallic</t>
  </si>
  <si>
    <t>185-215 ºC</t>
  </si>
  <si>
    <t>Shimmer Black</t>
  </si>
  <si>
    <t>PLA MAX</t>
  </si>
  <si>
    <t>Pacific Turqoise</t>
  </si>
  <si>
    <t>190-220 ºC</t>
  </si>
  <si>
    <t>Ruby Red</t>
  </si>
  <si>
    <t>Spectrum Filaments</t>
  </si>
  <si>
    <t>PLA Marble</t>
  </si>
  <si>
    <t>Black</t>
  </si>
  <si>
    <t>PETG-HF</t>
  </si>
  <si>
    <t>Red</t>
  </si>
  <si>
    <t>230-260 ºC</t>
  </si>
  <si>
    <t>TecBears</t>
  </si>
  <si>
    <t>PETG</t>
  </si>
  <si>
    <t>Transparent</t>
  </si>
  <si>
    <t>Anycubic</t>
  </si>
  <si>
    <t>200-210 ºC</t>
  </si>
  <si>
    <t>81D</t>
  </si>
  <si>
    <t>3DE Premium</t>
  </si>
  <si>
    <t>Silky Copper</t>
  </si>
  <si>
    <t>Deep Black</t>
  </si>
  <si>
    <t>230-255 ºC</t>
  </si>
  <si>
    <t>PLA Sparkle</t>
  </si>
  <si>
    <t>Slate Gray</t>
  </si>
  <si>
    <t>Color code</t>
  </si>
  <si>
    <t>RAL 3020</t>
  </si>
  <si>
    <t>RAL 9011</t>
  </si>
  <si>
    <t>MY PRINT PROFILES</t>
  </si>
  <si>
    <t>SPOOL</t>
  </si>
  <si>
    <t>Temp</t>
  </si>
  <si>
    <t>Flow ratio</t>
  </si>
  <si>
    <t>Absolute</t>
  </si>
  <si>
    <t>Rel. to price</t>
  </si>
  <si>
    <t>Material</t>
  </si>
  <si>
    <t>NOTES</t>
  </si>
  <si>
    <t>217-220 ºC</t>
  </si>
  <si>
    <t>0.97</t>
  </si>
  <si>
    <t>Plastic</t>
  </si>
  <si>
    <t>S</t>
  </si>
  <si>
    <t>220-220 ºC</t>
  </si>
  <si>
    <t>0.98</t>
  </si>
  <si>
    <t>Great surface, handles high speed superb</t>
  </si>
  <si>
    <t>217-212 ºC</t>
  </si>
  <si>
    <t>Cardboard</t>
  </si>
  <si>
    <t>F</t>
  </si>
  <si>
    <t>Limited Edition. Invisible layers, a bit pale pink; seems off-white rather than pink</t>
  </si>
  <si>
    <t>225-227 ºC</t>
  </si>
  <si>
    <t>0.99</t>
  </si>
  <si>
    <t>222-225 ºC</t>
  </si>
  <si>
    <t>Crazy shine, but also very expensive</t>
  </si>
  <si>
    <t>212-215 ºC</t>
  </si>
  <si>
    <t>B</t>
  </si>
  <si>
    <t>210-215 ºC</t>
  </si>
  <si>
    <t>4.5</t>
  </si>
  <si>
    <t>Surface looks great, could maybe have a bit better layer adhesion, but maybe lower density will help</t>
  </si>
  <si>
    <t>215-210 ºC</t>
  </si>
  <si>
    <t>Surface looks great, hidden layers</t>
  </si>
  <si>
    <t>220-215 ºC</t>
  </si>
  <si>
    <t>Good looking surface</t>
  </si>
  <si>
    <t>230-245 ºC</t>
  </si>
  <si>
    <t>255-255 ºC</t>
  </si>
  <si>
    <t>1.03</t>
  </si>
  <si>
    <t>Great for being transparent PETG</t>
  </si>
  <si>
    <t>Superb white PLA, invisible layer lines</t>
  </si>
  <si>
    <t>240-245 ºC</t>
  </si>
  <si>
    <t>Nice smooth layers</t>
  </si>
  <si>
    <t>255-250 ºC</t>
  </si>
  <si>
    <t>220-225 ºC</t>
  </si>
  <si>
    <t>Extremely beautiful and invisible layers</t>
  </si>
  <si>
    <t>1.24</t>
  </si>
  <si>
    <t>PRINT QUALITY</t>
  </si>
  <si>
    <t>PLA Matte</t>
  </si>
  <si>
    <t>1.31</t>
  </si>
  <si>
    <t>1.26</t>
  </si>
  <si>
    <t>1.22</t>
  </si>
  <si>
    <t>1.23</t>
  </si>
  <si>
    <t>1.25</t>
  </si>
  <si>
    <t>1.19</t>
  </si>
  <si>
    <t>Invisible layers, easier support removal, great surface quality</t>
  </si>
  <si>
    <t>More solid white than Anycubic, invisible layers, easier support removal, great surface quality</t>
  </si>
  <si>
    <t>My previous standard office red</t>
  </si>
  <si>
    <t>Great surface, handles high speed superb, my standard office red</t>
  </si>
  <si>
    <t>Great for being PETG; very fast printing for PETG - BUT requires drying before use</t>
  </si>
  <si>
    <t>FILAMENT</t>
  </si>
  <si>
    <t>SHEET</t>
  </si>
  <si>
    <t>Flow</t>
  </si>
  <si>
    <t>Spool</t>
  </si>
  <si>
    <t>Beautiful, light plays on the surface, very good surface quality</t>
  </si>
  <si>
    <t>Minimum profit margin (per item):</t>
  </si>
  <si>
    <t>Manual labor cost for this job:</t>
  </si>
  <si>
    <t>Expected post processing (per item):</t>
  </si>
  <si>
    <t>Power cost for this job:</t>
  </si>
  <si>
    <t>BILL - TOTAL:</t>
  </si>
  <si>
    <t>excl. VAT</t>
  </si>
  <si>
    <t>Bambu Lab P1S</t>
  </si>
  <si>
    <t>Extruder price (current)</t>
  </si>
  <si>
    <t>Hotend price (current)</t>
  </si>
  <si>
    <t>SunLu S2</t>
  </si>
  <si>
    <t>Bambu Lab AMS</t>
  </si>
  <si>
    <t>(hours)</t>
  </si>
  <si>
    <t>Hotend + Extruder - lifetime</t>
  </si>
  <si>
    <t>Maintenance price</t>
  </si>
  <si>
    <t>(local currency, per year)</t>
  </si>
  <si>
    <t>Multicolor fee for this job:</t>
  </si>
  <si>
    <t>RESULT: PRINT JOB  - TOTAL COST</t>
  </si>
  <si>
    <t>Printer - ROI - hours</t>
  </si>
  <si>
    <t>*** FILAMENT HEATER IS NOT IN THIS FORMULA</t>
  </si>
  <si>
    <t>Version 0.1.0 beta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</si>
</sst>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-* #,##0.00\ [$kr.-406]_-;\-* #,##0.00\ [$kr.-406]_-;_-* &quot;-&quot;??\ [$kr.-406]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1"/>
      <color theme="1" tint="0.499984740745262"/>
      <name val="Aptos Narrow"/>
      <family val="2"/>
      <scheme val="minor"/>
    </font>
    <font>
      <b/>
      <sz val="24"/>
      <color theme="3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theme="4" tint="0.499984740745262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1" applyNumberFormat="0" applyFill="0" applyAlignment="0" applyProtection="0"/>
    <xf numFmtId="0" fontId="2" fillId="0" borderId="2" applyNumberFormat="0" applyFill="0" applyAlignment="0" applyProtection="0"/>
    <xf numFmtId="44" fontId="1" fillId="0" borderId="0" applyFont="0" applyFill="0" applyBorder="0" applyAlignment="0" applyProtection="0"/>
    <xf numFmtId="0" fontId="10" fillId="6" borderId="0" applyNumberFormat="0" applyBorder="0" applyAlignment="0" applyProtection="0"/>
  </cellStyleXfs>
  <cellXfs count="83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4" fillId="0" borderId="0" xfId="0" applyFont="1"/>
    <xf numFmtId="164" fontId="0" fillId="0" borderId="0" xfId="0" applyNumberFormat="1"/>
    <xf numFmtId="0" fontId="5" fillId="0" borderId="1" xfId="2" applyAlignment="1"/>
    <xf numFmtId="0" fontId="6" fillId="5" borderId="1" xfId="2" applyFont="1" applyFill="1" applyAlignment="1"/>
    <xf numFmtId="0" fontId="7" fillId="2" borderId="2" xfId="3" applyFont="1" applyFill="1"/>
    <xf numFmtId="0" fontId="7" fillId="4" borderId="2" xfId="3" applyFont="1" applyFill="1"/>
    <xf numFmtId="0" fontId="7" fillId="3" borderId="2" xfId="3" applyFont="1" applyFill="1"/>
    <xf numFmtId="0" fontId="0" fillId="0" borderId="5" xfId="0" applyBorder="1"/>
    <xf numFmtId="0" fontId="0" fillId="0" borderId="0" xfId="0" applyBorder="1"/>
    <xf numFmtId="0" fontId="0" fillId="7" borderId="5" xfId="0" applyFill="1" applyBorder="1"/>
    <xf numFmtId="3" fontId="0" fillId="7" borderId="3" xfId="1" applyNumberFormat="1" applyFont="1" applyFill="1" applyBorder="1"/>
    <xf numFmtId="3" fontId="0" fillId="7" borderId="4" xfId="0" applyNumberFormat="1" applyFill="1" applyBorder="1"/>
    <xf numFmtId="0" fontId="0" fillId="7" borderId="4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7" borderId="4" xfId="0" applyNumberFormat="1" applyFill="1" applyBorder="1"/>
    <xf numFmtId="10" fontId="0" fillId="7" borderId="4" xfId="0" applyNumberFormat="1" applyFill="1" applyBorder="1"/>
    <xf numFmtId="43" fontId="0" fillId="7" borderId="4" xfId="1" applyFont="1" applyFill="1" applyBorder="1"/>
    <xf numFmtId="44" fontId="0" fillId="7" borderId="3" xfId="4" applyFont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  <xf numFmtId="0" fontId="14" fillId="7" borderId="0" xfId="0" applyFont="1" applyFill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8" fillId="0" borderId="0" xfId="5" applyNumberFormat="1" applyFont="1" applyFill="1" applyBorder="1" applyAlignment="1">
      <alignment horizontal="center"/>
    </xf>
    <xf numFmtId="0" fontId="10" fillId="0" borderId="8" xfId="0" applyFont="1" applyFill="1" applyBorder="1"/>
    <xf numFmtId="49" fontId="10" fillId="0" borderId="8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43" fontId="10" fillId="0" borderId="8" xfId="1" applyNumberFormat="1" applyFont="1" applyFill="1" applyBorder="1"/>
    <xf numFmtId="0" fontId="10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3" fontId="10" fillId="0" borderId="0" xfId="1" applyNumberFormat="1" applyFont="1" applyFill="1"/>
    <xf numFmtId="49" fontId="10" fillId="0" borderId="0" xfId="0" applyNumberFormat="1" applyFont="1" applyFill="1"/>
    <xf numFmtId="0" fontId="10" fillId="0" borderId="0" xfId="0" applyFont="1" applyFill="1" applyBorder="1"/>
    <xf numFmtId="0" fontId="10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/>
    </xf>
    <xf numFmtId="43" fontId="10" fillId="0" borderId="0" xfId="1" applyNumberFormat="1" applyFont="1" applyFill="1" applyBorder="1"/>
    <xf numFmtId="0" fontId="10" fillId="0" borderId="0" xfId="0" applyFont="1"/>
    <xf numFmtId="0" fontId="12" fillId="0" borderId="0" xfId="0" applyFont="1" applyFill="1"/>
    <xf numFmtId="43" fontId="10" fillId="0" borderId="0" xfId="1" applyFont="1" applyFill="1"/>
    <xf numFmtId="0" fontId="13" fillId="8" borderId="9" xfId="0" applyFont="1" applyFill="1" applyBorder="1" applyAlignment="1">
      <alignment horizontal="center"/>
    </xf>
    <xf numFmtId="0" fontId="13" fillId="8" borderId="10" xfId="0" applyFont="1" applyFill="1" applyBorder="1" applyAlignment="1">
      <alignment horizontal="center"/>
    </xf>
    <xf numFmtId="0" fontId="13" fillId="8" borderId="11" xfId="0" applyFont="1" applyFill="1" applyBorder="1" applyAlignment="1">
      <alignment horizontal="center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3" fillId="9" borderId="9" xfId="0" applyFont="1" applyFill="1" applyBorder="1" applyAlignment="1">
      <alignment horizontal="center"/>
    </xf>
    <xf numFmtId="0" fontId="13" fillId="9" borderId="11" xfId="0" applyFont="1" applyFill="1" applyBorder="1" applyAlignment="1">
      <alignment horizontal="center"/>
    </xf>
    <xf numFmtId="0" fontId="13" fillId="10" borderId="9" xfId="0" applyFont="1" applyFill="1" applyBorder="1" applyAlignment="1">
      <alignment horizontal="center"/>
    </xf>
    <xf numFmtId="0" fontId="13" fillId="10" borderId="11" xfId="0" applyFont="1" applyFill="1" applyBorder="1" applyAlignment="1">
      <alignment horizontal="center"/>
    </xf>
    <xf numFmtId="0" fontId="10" fillId="0" borderId="14" xfId="0" applyFont="1" applyBorder="1"/>
    <xf numFmtId="0" fontId="10" fillId="0" borderId="3" xfId="0" applyFont="1" applyBorder="1"/>
    <xf numFmtId="0" fontId="10" fillId="0" borderId="15" xfId="0" applyFont="1" applyBorder="1"/>
    <xf numFmtId="0" fontId="0" fillId="0" borderId="0" xfId="0" applyAlignment="1">
      <alignment vertical="center"/>
    </xf>
    <xf numFmtId="0" fontId="0" fillId="0" borderId="16" xfId="0" applyBorder="1"/>
    <xf numFmtId="164" fontId="0" fillId="0" borderId="16" xfId="4" applyNumberFormat="1" applyFont="1" applyBorder="1"/>
    <xf numFmtId="0" fontId="9" fillId="7" borderId="5" xfId="0" applyFont="1" applyFill="1" applyBorder="1" applyAlignment="1">
      <alignment horizontal="center"/>
    </xf>
    <xf numFmtId="0" fontId="7" fillId="2" borderId="0" xfId="3" applyFont="1" applyFill="1" applyBorder="1"/>
    <xf numFmtId="0" fontId="0" fillId="0" borderId="17" xfId="0" applyBorder="1"/>
    <xf numFmtId="0" fontId="9" fillId="7" borderId="18" xfId="0" applyFont="1" applyFill="1" applyBorder="1" applyAlignment="1">
      <alignment horizontal="center"/>
    </xf>
    <xf numFmtId="0" fontId="0" fillId="0" borderId="19" xfId="0" applyBorder="1"/>
    <xf numFmtId="44" fontId="0" fillId="7" borderId="20" xfId="4" applyFont="1" applyFill="1" applyBorder="1"/>
    <xf numFmtId="0" fontId="0" fillId="0" borderId="21" xfId="0" applyBorder="1"/>
    <xf numFmtId="43" fontId="0" fillId="7" borderId="22" xfId="1" applyFont="1" applyFill="1" applyBorder="1"/>
    <xf numFmtId="44" fontId="0" fillId="0" borderId="0" xfId="4" applyFont="1" applyBorder="1"/>
    <xf numFmtId="0" fontId="9" fillId="7" borderId="18" xfId="4" applyNumberFormat="1" applyFont="1" applyFill="1" applyBorder="1" applyAlignment="1">
      <alignment horizontal="center"/>
    </xf>
    <xf numFmtId="1" fontId="0" fillId="7" borderId="3" xfId="4" applyNumberFormat="1" applyFont="1" applyFill="1" applyBorder="1"/>
    <xf numFmtId="0" fontId="15" fillId="0" borderId="0" xfId="0" applyFont="1" applyAlignment="1">
      <alignment horizontal="right"/>
    </xf>
    <xf numFmtId="0" fontId="11" fillId="11" borderId="6" xfId="0" applyFont="1" applyFill="1" applyBorder="1" applyAlignment="1">
      <alignment vertical="center"/>
    </xf>
    <xf numFmtId="164" fontId="11" fillId="11" borderId="7" xfId="0" applyNumberFormat="1" applyFont="1" applyFill="1" applyBorder="1" applyAlignment="1">
      <alignment vertical="center"/>
    </xf>
    <xf numFmtId="44" fontId="0" fillId="0" borderId="16" xfId="4" applyNumberFormat="1" applyFont="1" applyBorder="1"/>
    <xf numFmtId="0" fontId="12" fillId="3" borderId="6" xfId="0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</cellXfs>
  <cellStyles count="6">
    <cellStyle name="Accent5" xfId="5" builtinId="45"/>
    <cellStyle name="Comma" xfId="1" builtinId="3"/>
    <cellStyle name="Currency" xfId="4" builtinId="4"/>
    <cellStyle name="Heading 1" xfId="2" builtinId="16" customBuiltin="1"/>
    <cellStyle name="Heading 2" xfId="3" builtinId="17"/>
    <cellStyle name="Normal" xfId="0" builtinId="0"/>
  </cellStyles>
  <dxfs count="6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631833-4BB2-43FF-B724-B22C67D4601C}" name="Table6" displayName="Table6" ref="B4:V22" totalsRowShown="0" headerRowDxfId="50" dataDxfId="49">
  <autoFilter ref="B4:V22" xr:uid="{50631833-4BB2-43FF-B724-B22C67D4601C}"/>
  <tableColumns count="21">
    <tableColumn id="1" xr3:uid="{7CC09834-996C-4FF1-B927-CF5ADA834951}" name="Brand" dataDxfId="64"/>
    <tableColumn id="2" xr3:uid="{A63C81F8-3ED9-4937-8376-97B5DD9B1DA7}" name="Type" dataDxfId="63"/>
    <tableColumn id="3" xr3:uid="{88D00074-54F6-4906-AE51-033FAE276F1E}" name="Color name" dataDxfId="62"/>
    <tableColumn id="4" xr3:uid="{58AD75DB-258C-48D2-B299-C35F0BCB6F83}" name="Color code" dataDxfId="61"/>
    <tableColumn id="5" xr3:uid="{721BA411-D5E8-43E5-96E7-BB9107925195}" name="Tolerance" dataDxfId="60"/>
    <tableColumn id="6" xr3:uid="{74CCAB85-37EE-4214-BD73-83E9F4C0D13A}" name="Print temp" dataDxfId="59"/>
    <tableColumn id="7" xr3:uid="{D355BB9C-E276-4B33-958D-13A78CFD773B}" name="Flow (mm3/s)" dataDxfId="58"/>
    <tableColumn id="8" xr3:uid="{9D2BA947-EDE7-4871-BEB9-48F032F39FA9}" name="Hardness" dataDxfId="57"/>
    <tableColumn id="9" xr3:uid="{935CAD83-0AB2-4AD6-BEC0-005EE834DBD7}" name="Tensile Str. (Mpa)" dataDxfId="56"/>
    <tableColumn id="10" xr3:uid="{51EC1A23-CA50-4475-A52C-E237B2FD22F1}" name="Density (g/cm3)" dataDxfId="55"/>
    <tableColumn id="11" xr3:uid="{770497A1-921F-4805-B5CD-502B945220B1}" name="Temp res. (ºC)" dataDxfId="54"/>
    <tableColumn id="12" xr3:uid="{3A9C2D2F-97AD-494B-A8D5-E6707ACBCC12}" name="Price/kg." dataDxfId="53" dataCellStyle="Comma"/>
    <tableColumn id="13" xr3:uid="{BC295F74-8AFE-465E-AF5A-CADEAED5DCB5}" name="Store" dataDxfId="52"/>
    <tableColumn id="14" xr3:uid="{72DFF71D-C0EB-4850-A7C7-9BE905D3755A}" name="Temp" dataDxfId="32"/>
    <tableColumn id="15" xr3:uid="{C8B32E3A-73C3-4F43-A94C-306144036798}" name="Flow" dataDxfId="31"/>
    <tableColumn id="16" xr3:uid="{A0068CCF-FE22-4788-A917-4EBA4658A75B}" name="Flow ratio" dataDxfId="30"/>
    <tableColumn id="17" xr3:uid="{54B4EDE0-58E4-4996-9085-2CFE9D206FAF}" name="Absolute" dataDxfId="29"/>
    <tableColumn id="18" xr3:uid="{E0871ED1-C64F-42C7-878A-EB6915508372}" name="Rel. to price" dataDxfId="28"/>
    <tableColumn id="19" xr3:uid="{0AA15D92-6D04-4290-B89F-C53E9A732184}" name="Material" dataDxfId="27"/>
    <tableColumn id="20" xr3:uid="{0372F5CC-BF46-492F-8F26-364D4D0B28ED}" name="Spool" dataDxfId="26"/>
    <tableColumn id="21" xr3:uid="{D8F7E3E6-EA88-446C-8486-804F8504BC6B}" name="NOTES" dataDxfId="51"/>
  </tableColumns>
  <tableStyleInfo name="TableStyleDark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3048B33-BE3F-41EE-9A05-40F23A03A07B}" name="Table8" displayName="Table8" ref="B25:V33" totalsRowShown="0" headerRowDxfId="34" dataDxfId="33">
  <autoFilter ref="B25:V33" xr:uid="{73048B33-BE3F-41EE-9A05-40F23A03A07B}"/>
  <tableColumns count="21">
    <tableColumn id="1" xr3:uid="{9EBC1242-CAD6-49E5-8C6F-D5C032B2187B}" name="Brand" dataDxfId="48"/>
    <tableColumn id="2" xr3:uid="{4ED3354C-A6D3-430D-B875-6DD501726A43}" name="Type" dataDxfId="47"/>
    <tableColumn id="3" xr3:uid="{8F2C9C84-9BC0-4598-A4D9-2980C77E6B70}" name="Color name" dataDxfId="46"/>
    <tableColumn id="4" xr3:uid="{DC6A14AA-286E-417C-AEE6-888B93F3887A}" name="Color code" dataDxfId="45"/>
    <tableColumn id="5" xr3:uid="{242C0988-D7D5-4FA1-8809-4C06EB6C59CD}" name="Tolerance" dataDxfId="44"/>
    <tableColumn id="6" xr3:uid="{750766B6-F0D7-4AEA-BFD2-887FD2675BE4}" name="Print temp" dataDxfId="43"/>
    <tableColumn id="7" xr3:uid="{6D29BFDA-C11F-4C93-A525-D147ECBF7964}" name="Flow (mm3/s)" dataDxfId="42"/>
    <tableColumn id="8" xr3:uid="{A979BFEC-7E4E-4A4D-872F-685517869C0C}" name="Hardness" dataDxfId="41"/>
    <tableColumn id="9" xr3:uid="{37117BDC-DAE7-4C31-8ECA-EDDBC5996564}" name="Tensile Str. (Mpa)" dataDxfId="40"/>
    <tableColumn id="10" xr3:uid="{DC9AFFE4-275A-455A-911D-0F164CAFDF7E}" name="Density (g/cm3)" dataDxfId="39"/>
    <tableColumn id="11" xr3:uid="{B4D04439-753E-4BCA-8EC6-B25E7CF5190F}" name="Temp res. (ºC)" dataDxfId="38"/>
    <tableColumn id="12" xr3:uid="{9A5427B7-4CA3-47B7-BBDC-719D54AFAD64}" name="Price/kg." dataDxfId="37" dataCellStyle="Comma"/>
    <tableColumn id="13" xr3:uid="{4F060480-D8A6-4C05-929C-F64387ADCA94}" name="Store" dataDxfId="36"/>
    <tableColumn id="14" xr3:uid="{27F4F0EA-4C80-4B19-880E-E0D824232AEB}" name="Temp" dataDxfId="25"/>
    <tableColumn id="15" xr3:uid="{115EA59D-C6BC-4F76-92A6-161C67FAF46A}" name="Flow" dataDxfId="24"/>
    <tableColumn id="16" xr3:uid="{B8CBB0A1-CE7C-4B0F-BA35-811D6750BD1B}" name="Flow ratio" dataDxfId="23"/>
    <tableColumn id="17" xr3:uid="{DC6189DD-7B75-4865-964A-15710D216332}" name="Absolute" dataDxfId="22"/>
    <tableColumn id="18" xr3:uid="{0B4893A2-85C9-4DEE-B9CC-6442DD95DF0D}" name="Rel. to price" dataDxfId="21"/>
    <tableColumn id="19" xr3:uid="{ECA0FAB8-7D00-4BAC-9E33-B57068495AE8}" name="Material" dataDxfId="20"/>
    <tableColumn id="20" xr3:uid="{08ED2CF3-0ABF-456F-879E-DA43B0BCB593}" name="Spool" dataDxfId="19"/>
    <tableColumn id="21" xr3:uid="{9B4054A7-8028-42FC-98A9-B6DF67B0E356}" name="NOTES" dataDxfId="35"/>
  </tableColumns>
  <tableStyleInfo name="TableStyleDark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2AE3C-6A1B-4EC7-9139-F73B2756E608}">
  <dimension ref="B2:H24"/>
  <sheetViews>
    <sheetView tabSelected="1" zoomScaleNormal="100" workbookViewId="0">
      <selection activeCell="F2" sqref="F2:G2"/>
    </sheetView>
  </sheetViews>
  <sheetFormatPr defaultRowHeight="15" x14ac:dyDescent="0.25"/>
  <cols>
    <col min="2" max="2" width="32.85546875" customWidth="1"/>
    <col min="3" max="3" width="14.28515625" customWidth="1"/>
    <col min="6" max="6" width="31.42578125" customWidth="1"/>
    <col min="7" max="7" width="11.42578125" customWidth="1"/>
  </cols>
  <sheetData>
    <row r="2" spans="2:8" ht="32.25" thickBot="1" x14ac:dyDescent="0.55000000000000004">
      <c r="B2" s="6" t="s">
        <v>9</v>
      </c>
      <c r="C2" s="7" t="s">
        <v>10</v>
      </c>
      <c r="D2" s="7"/>
      <c r="E2" s="7"/>
      <c r="F2" s="77" t="s">
        <v>185</v>
      </c>
      <c r="G2" s="77"/>
    </row>
    <row r="3" spans="2:8" ht="15.75" thickTop="1" x14ac:dyDescent="0.25">
      <c r="B3" s="3" t="s">
        <v>0</v>
      </c>
    </row>
    <row r="4" spans="2:8" ht="24" customHeight="1" x14ac:dyDescent="0.25"/>
    <row r="5" spans="2:8" ht="18" thickBot="1" x14ac:dyDescent="0.35">
      <c r="B5" s="8" t="s">
        <v>8</v>
      </c>
      <c r="C5" s="8"/>
      <c r="F5" s="9" t="s">
        <v>34</v>
      </c>
      <c r="G5" s="9"/>
    </row>
    <row r="6" spans="2:8" ht="15.75" thickTop="1" x14ac:dyDescent="0.25">
      <c r="B6" s="11" t="s">
        <v>11</v>
      </c>
      <c r="C6" s="13">
        <v>15</v>
      </c>
      <c r="F6" s="2" t="s">
        <v>7</v>
      </c>
      <c r="G6" s="17">
        <v>100</v>
      </c>
      <c r="H6" s="4"/>
    </row>
    <row r="7" spans="2:8" x14ac:dyDescent="0.25">
      <c r="B7" s="1" t="s">
        <v>31</v>
      </c>
      <c r="C7" s="14">
        <v>90</v>
      </c>
      <c r="D7" s="4" t="s">
        <v>5</v>
      </c>
    </row>
    <row r="8" spans="2:8" x14ac:dyDescent="0.25">
      <c r="B8" s="2" t="s">
        <v>32</v>
      </c>
      <c r="C8" s="15">
        <v>180</v>
      </c>
      <c r="D8" s="4" t="s">
        <v>6</v>
      </c>
      <c r="F8" s="2" t="s">
        <v>3</v>
      </c>
      <c r="G8" s="18">
        <v>0.15</v>
      </c>
      <c r="H8" s="4" t="s">
        <v>4</v>
      </c>
    </row>
    <row r="9" spans="2:8" x14ac:dyDescent="0.25">
      <c r="B9" s="2" t="s">
        <v>1</v>
      </c>
      <c r="C9" s="16" t="b">
        <v>1</v>
      </c>
      <c r="F9" s="2" t="s">
        <v>166</v>
      </c>
      <c r="G9" s="17">
        <v>20</v>
      </c>
      <c r="H9" s="4" t="s">
        <v>2</v>
      </c>
    </row>
    <row r="10" spans="2:8" x14ac:dyDescent="0.25">
      <c r="B10" s="2" t="s">
        <v>12</v>
      </c>
      <c r="C10" s="15">
        <v>10</v>
      </c>
      <c r="D10" s="4" t="s">
        <v>13</v>
      </c>
    </row>
    <row r="11" spans="2:8" x14ac:dyDescent="0.25">
      <c r="B11" s="2" t="s">
        <v>168</v>
      </c>
      <c r="C11" s="15">
        <v>1</v>
      </c>
      <c r="D11" s="4" t="s">
        <v>6</v>
      </c>
      <c r="F11" s="2" t="s">
        <v>17</v>
      </c>
      <c r="G11" s="17">
        <v>3</v>
      </c>
      <c r="H11" s="4" t="s">
        <v>2</v>
      </c>
    </row>
    <row r="12" spans="2:8" x14ac:dyDescent="0.25">
      <c r="C12" s="5"/>
      <c r="D12" s="4"/>
      <c r="F12" s="2" t="s">
        <v>28</v>
      </c>
      <c r="G12" s="19">
        <v>800</v>
      </c>
      <c r="H12" s="4" t="s">
        <v>27</v>
      </c>
    </row>
    <row r="13" spans="2:8" ht="24" customHeight="1" x14ac:dyDescent="0.25"/>
    <row r="14" spans="2:8" ht="18.600000000000001" customHeight="1" thickBot="1" x14ac:dyDescent="0.35">
      <c r="B14" s="10" t="s">
        <v>182</v>
      </c>
      <c r="C14" s="10"/>
    </row>
    <row r="15" spans="2:8" ht="16.5" thickTop="1" thickBot="1" x14ac:dyDescent="0.3">
      <c r="B15" s="64" t="s">
        <v>29</v>
      </c>
      <c r="C15" s="65">
        <f>((C7/1000)*FILAMENTS!M10)*C6</f>
        <v>276.75</v>
      </c>
    </row>
    <row r="16" spans="2:8" ht="16.5" thickTop="1" thickBot="1" x14ac:dyDescent="0.3">
      <c r="B16" s="64" t="s">
        <v>167</v>
      </c>
      <c r="C16" s="65">
        <f>((1/(60/C11))*G6)*C6</f>
        <v>25</v>
      </c>
    </row>
    <row r="17" spans="2:5" ht="16.5" thickTop="1" thickBot="1" x14ac:dyDescent="0.3">
      <c r="B17" s="64" t="s">
        <v>169</v>
      </c>
      <c r="C17" s="65">
        <f>IF(C9,(((C8/60)*G11)*C6)+(PRINTER!C22*G11*((C8*C6)/60)),((C8/60)*G11)*C6)</f>
        <v>137.69999999999999</v>
      </c>
      <c r="E17" t="s">
        <v>184</v>
      </c>
    </row>
    <row r="18" spans="2:5" ht="16.5" thickTop="1" thickBot="1" x14ac:dyDescent="0.3">
      <c r="B18" s="64" t="s">
        <v>181</v>
      </c>
      <c r="C18" s="65">
        <f>IF(C9,(((PRINTER!C20/PRINTER!C5)+PRINTER!C21/12)/720)*((C8*C6)/60),0)</f>
        <v>5.7317916666666671</v>
      </c>
    </row>
    <row r="19" spans="2:5" ht="16.5" thickTop="1" thickBot="1" x14ac:dyDescent="0.3">
      <c r="B19" s="64" t="s">
        <v>30</v>
      </c>
      <c r="C19" s="80">
        <f>((((PRINTER!C4+PRINTER!C9)/PRINTER!C5)*(C8/60))+((C9/C8)*(C8)/60))*C6</f>
        <v>4.84</v>
      </c>
      <c r="E19" t="s">
        <v>184</v>
      </c>
    </row>
    <row r="20" spans="2:5" ht="15.75" thickTop="1" x14ac:dyDescent="0.25"/>
    <row r="21" spans="2:5" ht="30" customHeight="1" x14ac:dyDescent="0.25">
      <c r="B21" s="78" t="s">
        <v>33</v>
      </c>
      <c r="C21" s="79">
        <f>SUM(C15:C19)/C6</f>
        <v>30.001452777777775</v>
      </c>
    </row>
    <row r="22" spans="2:5" ht="30" customHeight="1" x14ac:dyDescent="0.25">
      <c r="B22" s="78" t="s">
        <v>14</v>
      </c>
      <c r="C22" s="79">
        <f>SUM(C15:C19)</f>
        <v>450.02179166666662</v>
      </c>
    </row>
    <row r="24" spans="2:5" ht="37.5" customHeight="1" x14ac:dyDescent="0.25">
      <c r="B24" s="81" t="s">
        <v>170</v>
      </c>
      <c r="C24" s="82">
        <f>(G8*C22)+C22</f>
        <v>517.52506041666663</v>
      </c>
      <c r="D24" s="63" t="s">
        <v>171</v>
      </c>
    </row>
  </sheetData>
  <mergeCells count="1">
    <mergeCell ref="F2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C88E7-904C-4362-BAD4-7B174B6F7483}">
  <dimension ref="B2:V33"/>
  <sheetViews>
    <sheetView workbookViewId="0">
      <selection activeCell="H2" sqref="H2"/>
    </sheetView>
  </sheetViews>
  <sheetFormatPr defaultRowHeight="15" x14ac:dyDescent="0.25"/>
  <cols>
    <col min="2" max="2" width="22.7109375" customWidth="1"/>
    <col min="3" max="3" width="15.140625" customWidth="1"/>
    <col min="4" max="4" width="20.5703125" customWidth="1"/>
    <col min="5" max="5" width="15.5703125" bestFit="1" customWidth="1"/>
    <col min="6" max="6" width="14.7109375" bestFit="1" customWidth="1"/>
    <col min="7" max="7" width="15.28515625" bestFit="1" customWidth="1"/>
    <col min="8" max="8" width="20.5703125" customWidth="1"/>
    <col min="9" max="9" width="14.28515625" bestFit="1" customWidth="1"/>
    <col min="10" max="10" width="23.140625" customWidth="1"/>
    <col min="11" max="11" width="20.28515625" customWidth="1"/>
    <col min="12" max="12" width="18" customWidth="1"/>
    <col min="13" max="13" width="13.85546875" customWidth="1"/>
    <col min="14" max="14" width="18.5703125" customWidth="1"/>
    <col min="15" max="15" width="12.28515625" customWidth="1"/>
    <col min="16" max="16" width="14.28515625" customWidth="1"/>
    <col min="17" max="17" width="16.140625" customWidth="1"/>
    <col min="18" max="18" width="14.5703125" customWidth="1"/>
    <col min="19" max="19" width="17.42578125" customWidth="1"/>
    <col min="20" max="20" width="14" customWidth="1"/>
    <col min="21" max="21" width="13.28515625" customWidth="1"/>
    <col min="22" max="22" width="88.42578125" customWidth="1"/>
  </cols>
  <sheetData>
    <row r="2" spans="2:22" ht="32.25" thickBot="1" x14ac:dyDescent="0.55000000000000004">
      <c r="B2" s="6" t="s">
        <v>161</v>
      </c>
      <c r="C2" s="7" t="s">
        <v>162</v>
      </c>
      <c r="D2" s="7"/>
      <c r="E2" s="21"/>
      <c r="F2" s="22"/>
      <c r="G2" s="23"/>
      <c r="H2" s="23"/>
      <c r="J2" s="23"/>
      <c r="K2" s="23"/>
      <c r="L2" s="23"/>
      <c r="M2" s="24"/>
    </row>
    <row r="3" spans="2:22" ht="19.5" thickTop="1" x14ac:dyDescent="0.3">
      <c r="E3" s="21"/>
      <c r="F3" s="22"/>
      <c r="G3" s="23"/>
      <c r="H3" s="23"/>
      <c r="J3" s="23"/>
      <c r="K3" s="23"/>
      <c r="L3" s="23"/>
      <c r="M3" s="24"/>
      <c r="O3" s="46" t="s">
        <v>105</v>
      </c>
      <c r="P3" s="47"/>
      <c r="Q3" s="48"/>
      <c r="R3" s="56" t="s">
        <v>148</v>
      </c>
      <c r="S3" s="57"/>
      <c r="T3" s="58" t="s">
        <v>106</v>
      </c>
      <c r="U3" s="59"/>
      <c r="V3" s="25"/>
    </row>
    <row r="4" spans="2:22" ht="16.5" thickBot="1" x14ac:dyDescent="0.3">
      <c r="B4" s="26" t="s">
        <v>35</v>
      </c>
      <c r="C4" s="26" t="s">
        <v>36</v>
      </c>
      <c r="D4" s="26" t="s">
        <v>37</v>
      </c>
      <c r="E4" s="27" t="s">
        <v>102</v>
      </c>
      <c r="F4" s="27" t="s">
        <v>38</v>
      </c>
      <c r="G4" s="28" t="s">
        <v>39</v>
      </c>
      <c r="H4" s="28" t="s">
        <v>40</v>
      </c>
      <c r="I4" s="28" t="s">
        <v>41</v>
      </c>
      <c r="J4" s="28" t="s">
        <v>42</v>
      </c>
      <c r="K4" s="28" t="s">
        <v>43</v>
      </c>
      <c r="L4" s="28" t="s">
        <v>44</v>
      </c>
      <c r="M4" s="29" t="s">
        <v>45</v>
      </c>
      <c r="N4" s="26" t="s">
        <v>46</v>
      </c>
      <c r="O4" s="49" t="s">
        <v>107</v>
      </c>
      <c r="P4" s="27" t="s">
        <v>163</v>
      </c>
      <c r="Q4" s="50" t="s">
        <v>108</v>
      </c>
      <c r="R4" s="49" t="s">
        <v>109</v>
      </c>
      <c r="S4" s="50" t="s">
        <v>110</v>
      </c>
      <c r="T4" s="49" t="s">
        <v>111</v>
      </c>
      <c r="U4" s="50" t="s">
        <v>164</v>
      </c>
      <c r="V4" s="44" t="s">
        <v>112</v>
      </c>
    </row>
    <row r="5" spans="2:22" x14ac:dyDescent="0.25">
      <c r="B5" s="30" t="s">
        <v>57</v>
      </c>
      <c r="C5" s="30" t="s">
        <v>58</v>
      </c>
      <c r="D5" s="30" t="s">
        <v>59</v>
      </c>
      <c r="E5" s="31" t="s">
        <v>60</v>
      </c>
      <c r="F5" s="31" t="s">
        <v>61</v>
      </c>
      <c r="G5" s="32" t="s">
        <v>62</v>
      </c>
      <c r="H5" s="32">
        <v>15</v>
      </c>
      <c r="I5" s="30"/>
      <c r="J5" s="32"/>
      <c r="K5" s="32" t="s">
        <v>147</v>
      </c>
      <c r="L5" s="32"/>
      <c r="M5" s="33">
        <v>190</v>
      </c>
      <c r="N5" s="30" t="s">
        <v>63</v>
      </c>
      <c r="O5" s="51" t="s">
        <v>120</v>
      </c>
      <c r="P5" s="40">
        <v>17</v>
      </c>
      <c r="Q5" s="52" t="s">
        <v>118</v>
      </c>
      <c r="R5" s="51">
        <v>4.5</v>
      </c>
      <c r="S5" s="52">
        <v>4</v>
      </c>
      <c r="T5" s="51" t="s">
        <v>121</v>
      </c>
      <c r="U5" s="52" t="s">
        <v>122</v>
      </c>
      <c r="V5" s="34" t="s">
        <v>123</v>
      </c>
    </row>
    <row r="6" spans="2:22" x14ac:dyDescent="0.25">
      <c r="B6" s="34" t="s">
        <v>57</v>
      </c>
      <c r="C6" s="34" t="s">
        <v>58</v>
      </c>
      <c r="D6" s="34" t="s">
        <v>79</v>
      </c>
      <c r="E6" s="35"/>
      <c r="F6" s="35" t="s">
        <v>61</v>
      </c>
      <c r="G6" s="36" t="s">
        <v>62</v>
      </c>
      <c r="H6" s="36">
        <v>15</v>
      </c>
      <c r="I6" s="34"/>
      <c r="J6" s="36"/>
      <c r="K6" s="36" t="s">
        <v>147</v>
      </c>
      <c r="L6" s="36"/>
      <c r="M6" s="37">
        <v>190</v>
      </c>
      <c r="N6" s="34" t="s">
        <v>63</v>
      </c>
      <c r="O6" s="51" t="s">
        <v>133</v>
      </c>
      <c r="P6" s="40">
        <v>17</v>
      </c>
      <c r="Q6" s="52" t="s">
        <v>118</v>
      </c>
      <c r="R6" s="51">
        <v>4</v>
      </c>
      <c r="S6" s="52">
        <v>4</v>
      </c>
      <c r="T6" s="51" t="s">
        <v>121</v>
      </c>
      <c r="U6" s="52" t="s">
        <v>122</v>
      </c>
      <c r="V6" s="34" t="s">
        <v>134</v>
      </c>
    </row>
    <row r="7" spans="2:22" x14ac:dyDescent="0.25">
      <c r="B7" s="34" t="s">
        <v>57</v>
      </c>
      <c r="C7" s="34" t="s">
        <v>80</v>
      </c>
      <c r="D7" s="34" t="s">
        <v>81</v>
      </c>
      <c r="E7" s="35"/>
      <c r="F7" s="35" t="s">
        <v>61</v>
      </c>
      <c r="G7" s="36" t="s">
        <v>82</v>
      </c>
      <c r="H7" s="36">
        <v>15</v>
      </c>
      <c r="I7" s="34"/>
      <c r="J7" s="36">
        <v>43</v>
      </c>
      <c r="K7" s="36" t="s">
        <v>147</v>
      </c>
      <c r="L7" s="36">
        <v>55</v>
      </c>
      <c r="M7" s="37">
        <v>190</v>
      </c>
      <c r="N7" s="34" t="s">
        <v>63</v>
      </c>
      <c r="O7" s="51" t="s">
        <v>135</v>
      </c>
      <c r="P7" s="40">
        <v>19</v>
      </c>
      <c r="Q7" s="52" t="s">
        <v>118</v>
      </c>
      <c r="R7" s="51" t="s">
        <v>131</v>
      </c>
      <c r="S7" s="52">
        <v>4</v>
      </c>
      <c r="T7" s="51" t="s">
        <v>121</v>
      </c>
      <c r="U7" s="52" t="s">
        <v>122</v>
      </c>
      <c r="V7" s="34" t="s">
        <v>134</v>
      </c>
    </row>
    <row r="8" spans="2:22" x14ac:dyDescent="0.25">
      <c r="B8" s="34" t="s">
        <v>96</v>
      </c>
      <c r="C8" s="34" t="s">
        <v>65</v>
      </c>
      <c r="D8" s="34" t="s">
        <v>97</v>
      </c>
      <c r="E8" s="35"/>
      <c r="F8" s="35" t="s">
        <v>61</v>
      </c>
      <c r="G8" s="36" t="s">
        <v>67</v>
      </c>
      <c r="H8" s="36">
        <v>12</v>
      </c>
      <c r="I8" s="34"/>
      <c r="J8" s="36">
        <v>54</v>
      </c>
      <c r="K8" s="36" t="s">
        <v>153</v>
      </c>
      <c r="L8" s="36">
        <v>50</v>
      </c>
      <c r="M8" s="37">
        <v>190</v>
      </c>
      <c r="N8" s="34" t="s">
        <v>63</v>
      </c>
      <c r="O8" s="51" t="s">
        <v>142</v>
      </c>
      <c r="P8" s="40">
        <v>14</v>
      </c>
      <c r="Q8" s="52" t="s">
        <v>118</v>
      </c>
      <c r="R8" s="51" t="s">
        <v>131</v>
      </c>
      <c r="S8" s="52" t="s">
        <v>131</v>
      </c>
      <c r="T8" s="51" t="s">
        <v>121</v>
      </c>
      <c r="U8" s="52" t="s">
        <v>122</v>
      </c>
      <c r="V8" s="34" t="s">
        <v>143</v>
      </c>
    </row>
    <row r="9" spans="2:22" x14ac:dyDescent="0.25">
      <c r="B9" s="34" t="s">
        <v>93</v>
      </c>
      <c r="C9" s="34" t="s">
        <v>54</v>
      </c>
      <c r="D9" s="34" t="s">
        <v>73</v>
      </c>
      <c r="E9" s="35"/>
      <c r="F9" s="35" t="s">
        <v>61</v>
      </c>
      <c r="G9" s="36" t="s">
        <v>94</v>
      </c>
      <c r="H9" s="36">
        <v>12</v>
      </c>
      <c r="I9" s="36" t="s">
        <v>95</v>
      </c>
      <c r="J9" s="36">
        <v>55</v>
      </c>
      <c r="K9" s="36" t="s">
        <v>154</v>
      </c>
      <c r="L9" s="36">
        <v>55</v>
      </c>
      <c r="M9" s="37">
        <v>119</v>
      </c>
      <c r="N9" s="34" t="s">
        <v>68</v>
      </c>
      <c r="O9" s="51" t="s">
        <v>117</v>
      </c>
      <c r="P9" s="40">
        <v>19</v>
      </c>
      <c r="Q9" s="52" t="s">
        <v>118</v>
      </c>
      <c r="R9" s="51">
        <v>5</v>
      </c>
      <c r="S9" s="52">
        <v>5</v>
      </c>
      <c r="T9" s="51" t="s">
        <v>115</v>
      </c>
      <c r="U9" s="52" t="s">
        <v>129</v>
      </c>
      <c r="V9" s="34" t="s">
        <v>141</v>
      </c>
    </row>
    <row r="10" spans="2:22" x14ac:dyDescent="0.25">
      <c r="B10" s="34" t="s">
        <v>53</v>
      </c>
      <c r="C10" s="34" t="s">
        <v>54</v>
      </c>
      <c r="D10" s="34" t="s">
        <v>55</v>
      </c>
      <c r="E10" s="35"/>
      <c r="F10" s="35"/>
      <c r="G10" s="36" t="s">
        <v>51</v>
      </c>
      <c r="H10" s="36">
        <v>21</v>
      </c>
      <c r="I10" s="36"/>
      <c r="J10" s="36">
        <v>35</v>
      </c>
      <c r="K10" s="36" t="s">
        <v>147</v>
      </c>
      <c r="L10" s="36">
        <v>57</v>
      </c>
      <c r="M10" s="37">
        <v>205</v>
      </c>
      <c r="N10" s="34" t="s">
        <v>56</v>
      </c>
      <c r="O10" s="51" t="s">
        <v>117</v>
      </c>
      <c r="P10" s="40">
        <v>20</v>
      </c>
      <c r="Q10" s="52" t="s">
        <v>118</v>
      </c>
      <c r="R10" s="51">
        <v>5</v>
      </c>
      <c r="S10" s="52">
        <v>4.5</v>
      </c>
      <c r="T10" s="51" t="s">
        <v>115</v>
      </c>
      <c r="U10" s="52" t="s">
        <v>116</v>
      </c>
      <c r="V10" s="34" t="s">
        <v>119</v>
      </c>
    </row>
    <row r="11" spans="2:22" x14ac:dyDescent="0.25">
      <c r="B11" s="34" t="s">
        <v>53</v>
      </c>
      <c r="C11" s="34" t="s">
        <v>69</v>
      </c>
      <c r="D11" s="34" t="s">
        <v>70</v>
      </c>
      <c r="E11" s="35"/>
      <c r="F11" s="35" t="s">
        <v>50</v>
      </c>
      <c r="G11" s="36" t="s">
        <v>51</v>
      </c>
      <c r="H11" s="36">
        <v>21</v>
      </c>
      <c r="I11" s="34"/>
      <c r="J11" s="36">
        <v>26</v>
      </c>
      <c r="K11" s="36" t="s">
        <v>155</v>
      </c>
      <c r="L11" s="36">
        <v>56</v>
      </c>
      <c r="M11" s="37">
        <v>252</v>
      </c>
      <c r="N11" s="34" t="s">
        <v>56</v>
      </c>
      <c r="O11" s="51" t="s">
        <v>126</v>
      </c>
      <c r="P11" s="40">
        <v>20</v>
      </c>
      <c r="Q11" s="52" t="s">
        <v>118</v>
      </c>
      <c r="R11" s="51">
        <v>4.5</v>
      </c>
      <c r="S11" s="52">
        <v>5</v>
      </c>
      <c r="T11" s="51" t="s">
        <v>115</v>
      </c>
      <c r="U11" s="52" t="s">
        <v>116</v>
      </c>
      <c r="V11" s="34" t="s">
        <v>127</v>
      </c>
    </row>
    <row r="12" spans="2:22" x14ac:dyDescent="0.25">
      <c r="B12" s="34" t="s">
        <v>53</v>
      </c>
      <c r="C12" s="34" t="s">
        <v>54</v>
      </c>
      <c r="D12" s="34" t="s">
        <v>86</v>
      </c>
      <c r="E12" s="35"/>
      <c r="F12" s="35"/>
      <c r="G12" s="36" t="s">
        <v>51</v>
      </c>
      <c r="H12" s="36">
        <v>21</v>
      </c>
      <c r="I12" s="34"/>
      <c r="J12" s="36">
        <v>35</v>
      </c>
      <c r="K12" s="36" t="s">
        <v>147</v>
      </c>
      <c r="L12" s="36">
        <v>57</v>
      </c>
      <c r="M12" s="37">
        <v>205</v>
      </c>
      <c r="N12" s="34" t="s">
        <v>56</v>
      </c>
      <c r="O12" s="51" t="s">
        <v>117</v>
      </c>
      <c r="P12" s="40">
        <v>20</v>
      </c>
      <c r="Q12" s="52" t="s">
        <v>118</v>
      </c>
      <c r="R12" s="51">
        <v>5</v>
      </c>
      <c r="S12" s="52" t="s">
        <v>131</v>
      </c>
      <c r="T12" s="51" t="s">
        <v>115</v>
      </c>
      <c r="U12" s="52" t="s">
        <v>116</v>
      </c>
      <c r="V12" s="34" t="s">
        <v>119</v>
      </c>
    </row>
    <row r="13" spans="2:22" x14ac:dyDescent="0.25">
      <c r="B13" s="34" t="s">
        <v>53</v>
      </c>
      <c r="C13" s="34" t="s">
        <v>149</v>
      </c>
      <c r="D13" s="34" t="s">
        <v>88</v>
      </c>
      <c r="E13" s="35"/>
      <c r="F13" s="35"/>
      <c r="G13" s="36" t="s">
        <v>51</v>
      </c>
      <c r="H13" s="36">
        <v>21</v>
      </c>
      <c r="I13" s="34"/>
      <c r="J13" s="36">
        <v>30</v>
      </c>
      <c r="K13" s="36" t="s">
        <v>150</v>
      </c>
      <c r="L13" s="36">
        <v>58</v>
      </c>
      <c r="M13" s="37">
        <v>205</v>
      </c>
      <c r="N13" s="34" t="s">
        <v>56</v>
      </c>
      <c r="O13" s="51" t="s">
        <v>117</v>
      </c>
      <c r="P13" s="40">
        <v>20</v>
      </c>
      <c r="Q13" s="52" t="s">
        <v>118</v>
      </c>
      <c r="R13" s="51">
        <v>5</v>
      </c>
      <c r="S13" s="52" t="s">
        <v>131</v>
      </c>
      <c r="T13" s="51" t="s">
        <v>115</v>
      </c>
      <c r="U13" s="52" t="s">
        <v>116</v>
      </c>
      <c r="V13" s="34" t="s">
        <v>159</v>
      </c>
    </row>
    <row r="14" spans="2:22" x14ac:dyDescent="0.25">
      <c r="B14" s="34" t="s">
        <v>53</v>
      </c>
      <c r="C14" s="34" t="s">
        <v>100</v>
      </c>
      <c r="D14" s="34" t="s">
        <v>101</v>
      </c>
      <c r="E14" s="35"/>
      <c r="F14" s="35" t="s">
        <v>50</v>
      </c>
      <c r="G14" s="36" t="s">
        <v>51</v>
      </c>
      <c r="H14" s="36">
        <v>12</v>
      </c>
      <c r="I14" s="34"/>
      <c r="J14" s="36">
        <v>33</v>
      </c>
      <c r="K14" s="36" t="s">
        <v>151</v>
      </c>
      <c r="L14" s="36">
        <v>57</v>
      </c>
      <c r="M14" s="37">
        <v>260</v>
      </c>
      <c r="N14" s="34" t="s">
        <v>56</v>
      </c>
      <c r="O14" s="51" t="s">
        <v>145</v>
      </c>
      <c r="P14" s="40">
        <v>12</v>
      </c>
      <c r="Q14" s="52" t="s">
        <v>118</v>
      </c>
      <c r="R14" s="51">
        <v>5</v>
      </c>
      <c r="S14" s="52">
        <v>5</v>
      </c>
      <c r="T14" s="51" t="s">
        <v>115</v>
      </c>
      <c r="U14" s="52" t="s">
        <v>116</v>
      </c>
      <c r="V14" s="34" t="s">
        <v>146</v>
      </c>
    </row>
    <row r="15" spans="2:22" x14ac:dyDescent="0.25">
      <c r="B15" s="34" t="s">
        <v>64</v>
      </c>
      <c r="C15" s="34" t="s">
        <v>65</v>
      </c>
      <c r="D15" s="34" t="s">
        <v>66</v>
      </c>
      <c r="E15" s="35"/>
      <c r="F15" s="38"/>
      <c r="G15" s="36" t="s">
        <v>67</v>
      </c>
      <c r="H15" s="36">
        <v>7.5</v>
      </c>
      <c r="I15" s="34"/>
      <c r="J15" s="36"/>
      <c r="K15" s="36"/>
      <c r="L15" s="36">
        <v>50</v>
      </c>
      <c r="M15" s="37">
        <v>119</v>
      </c>
      <c r="N15" s="34" t="s">
        <v>68</v>
      </c>
      <c r="O15" s="51" t="s">
        <v>124</v>
      </c>
      <c r="P15" s="40">
        <v>12</v>
      </c>
      <c r="Q15" s="52" t="s">
        <v>125</v>
      </c>
      <c r="R15" s="51">
        <v>4.5</v>
      </c>
      <c r="S15" s="52">
        <v>4.5</v>
      </c>
      <c r="T15" s="51" t="s">
        <v>121</v>
      </c>
      <c r="U15" s="52" t="s">
        <v>122</v>
      </c>
      <c r="V15" s="34" t="s">
        <v>165</v>
      </c>
    </row>
    <row r="16" spans="2:22" x14ac:dyDescent="0.25">
      <c r="B16" s="34" t="s">
        <v>71</v>
      </c>
      <c r="C16" s="34" t="s">
        <v>72</v>
      </c>
      <c r="D16" s="34" t="s">
        <v>73</v>
      </c>
      <c r="E16" s="35"/>
      <c r="F16" s="35" t="s">
        <v>74</v>
      </c>
      <c r="G16" s="36" t="s">
        <v>75</v>
      </c>
      <c r="H16" s="36">
        <v>12</v>
      </c>
      <c r="I16" s="34"/>
      <c r="J16" s="36"/>
      <c r="K16" s="36" t="s">
        <v>152</v>
      </c>
      <c r="L16" s="36">
        <v>57</v>
      </c>
      <c r="M16" s="37">
        <v>80</v>
      </c>
      <c r="N16" s="34" t="s">
        <v>68</v>
      </c>
      <c r="O16" s="51" t="s">
        <v>128</v>
      </c>
      <c r="P16" s="40">
        <v>20</v>
      </c>
      <c r="Q16" s="52" t="s">
        <v>114</v>
      </c>
      <c r="R16" s="51">
        <v>5</v>
      </c>
      <c r="S16" s="52">
        <v>5</v>
      </c>
      <c r="T16" s="51" t="s">
        <v>115</v>
      </c>
      <c r="U16" s="52" t="s">
        <v>129</v>
      </c>
      <c r="V16" s="34" t="s">
        <v>157</v>
      </c>
    </row>
    <row r="17" spans="2:22" x14ac:dyDescent="0.25">
      <c r="B17" s="34" t="s">
        <v>71</v>
      </c>
      <c r="C17" s="34" t="s">
        <v>72</v>
      </c>
      <c r="D17" s="34" t="s">
        <v>86</v>
      </c>
      <c r="E17" s="35"/>
      <c r="F17" s="35" t="s">
        <v>74</v>
      </c>
      <c r="G17" s="36" t="s">
        <v>75</v>
      </c>
      <c r="H17" s="36">
        <v>12</v>
      </c>
      <c r="I17" s="34"/>
      <c r="J17" s="36"/>
      <c r="K17" s="36" t="s">
        <v>152</v>
      </c>
      <c r="L17" s="36">
        <v>57</v>
      </c>
      <c r="M17" s="37">
        <v>80</v>
      </c>
      <c r="N17" s="34" t="s">
        <v>68</v>
      </c>
      <c r="O17" s="51" t="s">
        <v>128</v>
      </c>
      <c r="P17" s="40">
        <v>20</v>
      </c>
      <c r="Q17" s="52" t="s">
        <v>114</v>
      </c>
      <c r="R17" s="51">
        <v>5</v>
      </c>
      <c r="S17" s="52">
        <v>5</v>
      </c>
      <c r="T17" s="51" t="s">
        <v>115</v>
      </c>
      <c r="U17" s="52" t="s">
        <v>129</v>
      </c>
      <c r="V17" s="34" t="s">
        <v>156</v>
      </c>
    </row>
    <row r="18" spans="2:22" x14ac:dyDescent="0.25">
      <c r="B18" s="34" t="s">
        <v>84</v>
      </c>
      <c r="C18" s="34" t="s">
        <v>85</v>
      </c>
      <c r="D18" s="34" t="s">
        <v>73</v>
      </c>
      <c r="E18" s="35"/>
      <c r="F18" s="35"/>
      <c r="G18" s="36" t="s">
        <v>51</v>
      </c>
      <c r="H18" s="36"/>
      <c r="I18" s="34"/>
      <c r="J18" s="36">
        <v>35</v>
      </c>
      <c r="K18" s="36" t="s">
        <v>147</v>
      </c>
      <c r="L18" s="36">
        <v>57</v>
      </c>
      <c r="M18" s="37">
        <v>205</v>
      </c>
      <c r="N18" s="34" t="s">
        <v>56</v>
      </c>
      <c r="O18" s="51" t="s">
        <v>117</v>
      </c>
      <c r="P18" s="40">
        <v>20</v>
      </c>
      <c r="Q18" s="52" t="s">
        <v>118</v>
      </c>
      <c r="R18" s="51">
        <v>5</v>
      </c>
      <c r="S18" s="52">
        <v>4.5</v>
      </c>
      <c r="T18" s="51" t="s">
        <v>115</v>
      </c>
      <c r="U18" s="52" t="s">
        <v>116</v>
      </c>
      <c r="V18" s="34" t="s">
        <v>119</v>
      </c>
    </row>
    <row r="19" spans="2:22" x14ac:dyDescent="0.25">
      <c r="B19" s="39" t="s">
        <v>47</v>
      </c>
      <c r="C19" s="39" t="s">
        <v>48</v>
      </c>
      <c r="D19" s="39" t="s">
        <v>49</v>
      </c>
      <c r="E19" s="40" t="s">
        <v>103</v>
      </c>
      <c r="F19" s="41" t="s">
        <v>50</v>
      </c>
      <c r="G19" s="40" t="s">
        <v>51</v>
      </c>
      <c r="H19" s="40">
        <v>20</v>
      </c>
      <c r="I19" s="40"/>
      <c r="J19" s="40">
        <v>30</v>
      </c>
      <c r="K19" s="40" t="s">
        <v>147</v>
      </c>
      <c r="L19" s="40">
        <v>66</v>
      </c>
      <c r="M19" s="42">
        <v>210</v>
      </c>
      <c r="N19" s="39" t="s">
        <v>52</v>
      </c>
      <c r="O19" s="51" t="s">
        <v>113</v>
      </c>
      <c r="P19" s="40">
        <v>20</v>
      </c>
      <c r="Q19" s="52" t="s">
        <v>114</v>
      </c>
      <c r="R19" s="51">
        <v>4.5</v>
      </c>
      <c r="S19" s="52">
        <v>4</v>
      </c>
      <c r="T19" s="51" t="s">
        <v>115</v>
      </c>
      <c r="U19" s="52" t="s">
        <v>116</v>
      </c>
      <c r="V19" s="34" t="s">
        <v>158</v>
      </c>
    </row>
    <row r="20" spans="2:22" x14ac:dyDescent="0.25">
      <c r="B20" s="34" t="s">
        <v>47</v>
      </c>
      <c r="C20" s="34" t="s">
        <v>76</v>
      </c>
      <c r="D20" s="34" t="s">
        <v>77</v>
      </c>
      <c r="E20" s="35"/>
      <c r="F20" s="35" t="s">
        <v>50</v>
      </c>
      <c r="G20" s="36" t="s">
        <v>78</v>
      </c>
      <c r="H20" s="36">
        <v>17</v>
      </c>
      <c r="I20" s="34"/>
      <c r="J20" s="36"/>
      <c r="K20" s="36" t="s">
        <v>154</v>
      </c>
      <c r="L20" s="36">
        <v>55</v>
      </c>
      <c r="M20" s="37">
        <v>180</v>
      </c>
      <c r="N20" s="34" t="s">
        <v>52</v>
      </c>
      <c r="O20" s="51" t="s">
        <v>130</v>
      </c>
      <c r="P20" s="40">
        <v>18</v>
      </c>
      <c r="Q20" s="52" t="s">
        <v>118</v>
      </c>
      <c r="R20" s="51" t="s">
        <v>131</v>
      </c>
      <c r="S20" s="52" t="s">
        <v>131</v>
      </c>
      <c r="T20" s="51" t="s">
        <v>115</v>
      </c>
      <c r="U20" s="52" t="s">
        <v>116</v>
      </c>
      <c r="V20" s="34" t="s">
        <v>132</v>
      </c>
    </row>
    <row r="21" spans="2:22" x14ac:dyDescent="0.25">
      <c r="B21" s="34" t="s">
        <v>47</v>
      </c>
      <c r="C21" s="34" t="s">
        <v>65</v>
      </c>
      <c r="D21" s="34" t="s">
        <v>83</v>
      </c>
      <c r="E21" s="35"/>
      <c r="F21" s="35" t="s">
        <v>61</v>
      </c>
      <c r="G21" s="36" t="s">
        <v>78</v>
      </c>
      <c r="H21" s="36">
        <v>17</v>
      </c>
      <c r="I21" s="34"/>
      <c r="J21" s="36">
        <v>24</v>
      </c>
      <c r="K21" s="36" t="s">
        <v>147</v>
      </c>
      <c r="L21" s="36">
        <v>55</v>
      </c>
      <c r="M21" s="37">
        <v>180</v>
      </c>
      <c r="N21" s="34" t="s">
        <v>52</v>
      </c>
      <c r="O21" s="51" t="s">
        <v>128</v>
      </c>
      <c r="P21" s="40">
        <v>18</v>
      </c>
      <c r="Q21" s="52" t="s">
        <v>118</v>
      </c>
      <c r="R21" s="51">
        <v>4</v>
      </c>
      <c r="S21" s="52">
        <v>4</v>
      </c>
      <c r="T21" s="51" t="s">
        <v>115</v>
      </c>
      <c r="U21" s="52" t="s">
        <v>116</v>
      </c>
      <c r="V21" s="34" t="s">
        <v>136</v>
      </c>
    </row>
    <row r="22" spans="2:22" x14ac:dyDescent="0.25">
      <c r="B22" s="34"/>
      <c r="C22" s="34"/>
      <c r="D22" s="34"/>
      <c r="E22" s="35"/>
      <c r="F22" s="35"/>
      <c r="G22" s="36"/>
      <c r="H22" s="36"/>
      <c r="I22" s="34"/>
      <c r="J22" s="36"/>
      <c r="K22" s="36"/>
      <c r="L22" s="36"/>
      <c r="M22" s="37"/>
      <c r="N22" s="34"/>
      <c r="O22" s="53"/>
      <c r="P22" s="54"/>
      <c r="Q22" s="55"/>
      <c r="R22" s="53"/>
      <c r="S22" s="55"/>
      <c r="T22" s="53"/>
      <c r="U22" s="55"/>
      <c r="V22" s="34"/>
    </row>
    <row r="23" spans="2:22" x14ac:dyDescent="0.25">
      <c r="B23" s="34"/>
      <c r="C23" s="34"/>
      <c r="D23" s="34"/>
      <c r="E23" s="35"/>
      <c r="F23" s="35"/>
      <c r="G23" s="36"/>
      <c r="H23" s="36"/>
      <c r="I23" s="34"/>
      <c r="J23" s="36"/>
      <c r="K23" s="36"/>
      <c r="L23" s="36"/>
      <c r="M23" s="37"/>
      <c r="N23" s="34"/>
      <c r="O23" s="36"/>
      <c r="P23" s="36"/>
      <c r="Q23" s="36"/>
      <c r="R23" s="36"/>
      <c r="S23" s="36"/>
      <c r="T23" s="36"/>
      <c r="U23" s="36"/>
      <c r="V23" s="34"/>
    </row>
    <row r="24" spans="2:22" ht="18.75" x14ac:dyDescent="0.3">
      <c r="E24" s="21"/>
      <c r="F24" s="21"/>
      <c r="G24" s="23"/>
      <c r="H24" s="23"/>
      <c r="J24" s="23"/>
      <c r="K24" s="23"/>
      <c r="L24" s="23"/>
      <c r="M24" s="24"/>
      <c r="O24" s="46" t="s">
        <v>105</v>
      </c>
      <c r="P24" s="47"/>
      <c r="Q24" s="48"/>
      <c r="R24" s="56" t="s">
        <v>148</v>
      </c>
      <c r="S24" s="57"/>
      <c r="T24" s="58" t="s">
        <v>106</v>
      </c>
      <c r="U24" s="59"/>
      <c r="V24" s="25"/>
    </row>
    <row r="25" spans="2:22" ht="15.75" x14ac:dyDescent="0.25">
      <c r="B25" s="26" t="s">
        <v>35</v>
      </c>
      <c r="C25" s="26" t="s">
        <v>36</v>
      </c>
      <c r="D25" s="26" t="s">
        <v>37</v>
      </c>
      <c r="E25" s="27" t="s">
        <v>102</v>
      </c>
      <c r="F25" s="27" t="s">
        <v>38</v>
      </c>
      <c r="G25" s="28" t="s">
        <v>39</v>
      </c>
      <c r="H25" s="28" t="s">
        <v>40</v>
      </c>
      <c r="I25" s="28" t="s">
        <v>41</v>
      </c>
      <c r="J25" s="28" t="s">
        <v>42</v>
      </c>
      <c r="K25" s="28" t="s">
        <v>43</v>
      </c>
      <c r="L25" s="28" t="s">
        <v>44</v>
      </c>
      <c r="M25" s="29" t="s">
        <v>45</v>
      </c>
      <c r="N25" s="26" t="s">
        <v>46</v>
      </c>
      <c r="O25" s="49" t="s">
        <v>107</v>
      </c>
      <c r="P25" s="28" t="s">
        <v>163</v>
      </c>
      <c r="Q25" s="50" t="s">
        <v>108</v>
      </c>
      <c r="R25" s="49" t="s">
        <v>109</v>
      </c>
      <c r="S25" s="50" t="s">
        <v>110</v>
      </c>
      <c r="T25" s="49" t="s">
        <v>111</v>
      </c>
      <c r="U25" s="50" t="s">
        <v>164</v>
      </c>
      <c r="V25" s="44" t="s">
        <v>112</v>
      </c>
    </row>
    <row r="26" spans="2:22" x14ac:dyDescent="0.25">
      <c r="B26" s="34" t="s">
        <v>53</v>
      </c>
      <c r="C26" s="34" t="s">
        <v>87</v>
      </c>
      <c r="D26" s="34" t="s">
        <v>88</v>
      </c>
      <c r="E26" s="35"/>
      <c r="F26" s="35" t="s">
        <v>50</v>
      </c>
      <c r="G26" s="36" t="s">
        <v>89</v>
      </c>
      <c r="H26" s="36">
        <v>21</v>
      </c>
      <c r="I26" s="34"/>
      <c r="J26" s="36">
        <v>48</v>
      </c>
      <c r="K26" s="36">
        <v>1.28</v>
      </c>
      <c r="L26" s="36">
        <v>69</v>
      </c>
      <c r="M26" s="45">
        <v>205</v>
      </c>
      <c r="N26" s="34" t="s">
        <v>56</v>
      </c>
      <c r="O26" s="51" t="s">
        <v>137</v>
      </c>
      <c r="P26" s="40">
        <v>20</v>
      </c>
      <c r="Q26" s="52" t="s">
        <v>114</v>
      </c>
      <c r="R26" s="51" t="s">
        <v>131</v>
      </c>
      <c r="S26" s="52">
        <v>5</v>
      </c>
      <c r="T26" s="51" t="s">
        <v>115</v>
      </c>
      <c r="U26" s="52" t="s">
        <v>116</v>
      </c>
      <c r="V26" s="34" t="s">
        <v>160</v>
      </c>
    </row>
    <row r="27" spans="2:22" x14ac:dyDescent="0.25">
      <c r="B27" s="34" t="s">
        <v>53</v>
      </c>
      <c r="C27" s="34" t="s">
        <v>87</v>
      </c>
      <c r="D27" s="34" t="s">
        <v>86</v>
      </c>
      <c r="E27" s="35"/>
      <c r="F27" s="35" t="s">
        <v>50</v>
      </c>
      <c r="G27" s="36" t="s">
        <v>89</v>
      </c>
      <c r="H27" s="36">
        <v>21</v>
      </c>
      <c r="I27" s="34"/>
      <c r="J27" s="36">
        <v>48</v>
      </c>
      <c r="K27" s="36">
        <v>1.28</v>
      </c>
      <c r="L27" s="36">
        <v>69</v>
      </c>
      <c r="M27" s="45">
        <v>205</v>
      </c>
      <c r="N27" s="34" t="s">
        <v>56</v>
      </c>
      <c r="O27" s="51" t="s">
        <v>137</v>
      </c>
      <c r="P27" s="40">
        <v>20</v>
      </c>
      <c r="Q27" s="52" t="s">
        <v>114</v>
      </c>
      <c r="R27" s="51" t="s">
        <v>131</v>
      </c>
      <c r="S27" s="52">
        <v>5</v>
      </c>
      <c r="T27" s="51" t="s">
        <v>115</v>
      </c>
      <c r="U27" s="52" t="s">
        <v>116</v>
      </c>
      <c r="V27" s="34" t="s">
        <v>160</v>
      </c>
    </row>
    <row r="28" spans="2:22" x14ac:dyDescent="0.25">
      <c r="B28" s="34" t="s">
        <v>90</v>
      </c>
      <c r="C28" s="34" t="s">
        <v>91</v>
      </c>
      <c r="D28" s="34" t="s">
        <v>92</v>
      </c>
      <c r="E28" s="35"/>
      <c r="F28" s="35" t="s">
        <v>74</v>
      </c>
      <c r="G28" s="36" t="s">
        <v>89</v>
      </c>
      <c r="H28" s="36">
        <v>15</v>
      </c>
      <c r="I28" s="34"/>
      <c r="J28" s="36">
        <v>54</v>
      </c>
      <c r="K28" s="36">
        <v>1.28</v>
      </c>
      <c r="L28" s="36">
        <v>69</v>
      </c>
      <c r="M28" s="45">
        <v>107</v>
      </c>
      <c r="N28" s="34" t="s">
        <v>68</v>
      </c>
      <c r="O28" s="51" t="s">
        <v>138</v>
      </c>
      <c r="P28" s="40">
        <v>12</v>
      </c>
      <c r="Q28" s="52" t="s">
        <v>139</v>
      </c>
      <c r="R28" s="51" t="s">
        <v>131</v>
      </c>
      <c r="S28" s="52">
        <v>5</v>
      </c>
      <c r="T28" s="51" t="s">
        <v>121</v>
      </c>
      <c r="U28" s="52" t="s">
        <v>122</v>
      </c>
      <c r="V28" s="34" t="s">
        <v>140</v>
      </c>
    </row>
    <row r="29" spans="2:22" x14ac:dyDescent="0.25">
      <c r="B29" s="34" t="s">
        <v>84</v>
      </c>
      <c r="C29" s="34" t="s">
        <v>91</v>
      </c>
      <c r="D29" s="34" t="s">
        <v>98</v>
      </c>
      <c r="E29" s="35" t="s">
        <v>104</v>
      </c>
      <c r="F29" s="35" t="s">
        <v>50</v>
      </c>
      <c r="G29" s="36" t="s">
        <v>99</v>
      </c>
      <c r="H29" s="36">
        <v>12</v>
      </c>
      <c r="I29" s="34"/>
      <c r="J29" s="36">
        <v>40</v>
      </c>
      <c r="K29" s="36">
        <v>1.32</v>
      </c>
      <c r="L29" s="36">
        <v>70</v>
      </c>
      <c r="M29" s="45">
        <v>180</v>
      </c>
      <c r="N29" s="34" t="s">
        <v>52</v>
      </c>
      <c r="O29" s="51" t="s">
        <v>144</v>
      </c>
      <c r="P29" s="40">
        <v>12</v>
      </c>
      <c r="Q29" s="52" t="s">
        <v>114</v>
      </c>
      <c r="R29" s="51" t="s">
        <v>131</v>
      </c>
      <c r="S29" s="52" t="s">
        <v>131</v>
      </c>
      <c r="T29" s="51" t="s">
        <v>115</v>
      </c>
      <c r="U29" s="52" t="s">
        <v>116</v>
      </c>
      <c r="V29" s="34" t="s">
        <v>143</v>
      </c>
    </row>
    <row r="30" spans="2:22" x14ac:dyDescent="0.25">
      <c r="B30" s="34" t="s">
        <v>93</v>
      </c>
      <c r="C30" s="34" t="s">
        <v>54</v>
      </c>
      <c r="D30" s="34" t="s">
        <v>73</v>
      </c>
      <c r="E30" s="35"/>
      <c r="F30" s="35" t="s">
        <v>61</v>
      </c>
      <c r="G30" s="36" t="s">
        <v>94</v>
      </c>
      <c r="H30" s="36">
        <v>12</v>
      </c>
      <c r="I30" s="36" t="s">
        <v>95</v>
      </c>
      <c r="J30" s="36">
        <v>55</v>
      </c>
      <c r="K30" s="36">
        <v>1.25</v>
      </c>
      <c r="L30" s="36">
        <v>55</v>
      </c>
      <c r="M30" s="45">
        <v>119</v>
      </c>
      <c r="N30" s="34" t="s">
        <v>68</v>
      </c>
      <c r="O30" s="51" t="s">
        <v>117</v>
      </c>
      <c r="P30" s="40">
        <v>19</v>
      </c>
      <c r="Q30" s="52" t="s">
        <v>118</v>
      </c>
      <c r="R30" s="51">
        <v>5</v>
      </c>
      <c r="S30" s="52">
        <v>5</v>
      </c>
      <c r="T30" s="51" t="s">
        <v>115</v>
      </c>
      <c r="U30" s="52" t="s">
        <v>129</v>
      </c>
      <c r="V30" s="34" t="s">
        <v>141</v>
      </c>
    </row>
    <row r="31" spans="2:22" x14ac:dyDescent="0.25">
      <c r="B31" s="34" t="s">
        <v>96</v>
      </c>
      <c r="C31" s="34" t="s">
        <v>65</v>
      </c>
      <c r="D31" s="34" t="s">
        <v>97</v>
      </c>
      <c r="E31" s="35"/>
      <c r="F31" s="35" t="s">
        <v>61</v>
      </c>
      <c r="G31" s="36" t="s">
        <v>67</v>
      </c>
      <c r="H31" s="36">
        <v>12</v>
      </c>
      <c r="I31" s="34"/>
      <c r="J31" s="36">
        <v>54</v>
      </c>
      <c r="K31" s="36">
        <v>1.23</v>
      </c>
      <c r="L31" s="36">
        <v>50</v>
      </c>
      <c r="M31" s="45">
        <v>190</v>
      </c>
      <c r="N31" s="34" t="s">
        <v>63</v>
      </c>
      <c r="O31" s="51" t="s">
        <v>142</v>
      </c>
      <c r="P31" s="40">
        <v>14</v>
      </c>
      <c r="Q31" s="52" t="s">
        <v>118</v>
      </c>
      <c r="R31" s="51" t="s">
        <v>131</v>
      </c>
      <c r="S31" s="52" t="s">
        <v>131</v>
      </c>
      <c r="T31" s="51" t="s">
        <v>121</v>
      </c>
      <c r="U31" s="52" t="s">
        <v>122</v>
      </c>
      <c r="V31" s="34" t="s">
        <v>143</v>
      </c>
    </row>
    <row r="32" spans="2:22" x14ac:dyDescent="0.25">
      <c r="B32" s="34" t="s">
        <v>53</v>
      </c>
      <c r="C32" s="34" t="s">
        <v>100</v>
      </c>
      <c r="D32" s="34" t="s">
        <v>101</v>
      </c>
      <c r="E32" s="35"/>
      <c r="F32" s="35" t="s">
        <v>50</v>
      </c>
      <c r="G32" s="36" t="s">
        <v>51</v>
      </c>
      <c r="H32" s="36">
        <v>12</v>
      </c>
      <c r="I32" s="34"/>
      <c r="J32" s="36">
        <v>33</v>
      </c>
      <c r="K32" s="36">
        <v>1.26</v>
      </c>
      <c r="L32" s="36">
        <v>57</v>
      </c>
      <c r="M32" s="45">
        <v>260</v>
      </c>
      <c r="N32" s="34" t="s">
        <v>56</v>
      </c>
      <c r="O32" s="51" t="s">
        <v>145</v>
      </c>
      <c r="P32" s="40">
        <v>12</v>
      </c>
      <c r="Q32" s="52" t="s">
        <v>118</v>
      </c>
      <c r="R32" s="51">
        <v>5</v>
      </c>
      <c r="S32" s="52">
        <v>5</v>
      </c>
      <c r="T32" s="51" t="s">
        <v>115</v>
      </c>
      <c r="U32" s="52" t="s">
        <v>116</v>
      </c>
      <c r="V32" s="34" t="s">
        <v>146</v>
      </c>
    </row>
    <row r="33" spans="2:22" x14ac:dyDescent="0.25"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60"/>
      <c r="P33" s="61"/>
      <c r="Q33" s="62"/>
      <c r="R33" s="60"/>
      <c r="S33" s="62"/>
      <c r="T33" s="60"/>
      <c r="U33" s="62"/>
      <c r="V33" s="43"/>
    </row>
  </sheetData>
  <mergeCells count="6">
    <mergeCell ref="O3:Q3"/>
    <mergeCell ref="R3:S3"/>
    <mergeCell ref="T3:U3"/>
    <mergeCell ref="O24:Q24"/>
    <mergeCell ref="R24:S24"/>
    <mergeCell ref="T24:U24"/>
  </mergeCells>
  <conditionalFormatting sqref="H2:H3 H5:H10 P26:P32 P19:P21 H12:H24 H26:H32">
    <cfRule type="cellIs" dxfId="18" priority="22" operator="greaterThan">
      <formula>18</formula>
    </cfRule>
  </conditionalFormatting>
  <conditionalFormatting sqref="H2:H10 H12:H32">
    <cfRule type="cellIs" dxfId="17" priority="21" operator="between">
      <formula>1</formula>
      <formula>15</formula>
    </cfRule>
  </conditionalFormatting>
  <conditionalFormatting sqref="J2:J3 J5:J10 J15:J24 J26:J32">
    <cfRule type="cellIs" dxfId="16" priority="20" operator="greaterThan">
      <formula>40</formula>
    </cfRule>
  </conditionalFormatting>
  <conditionalFormatting sqref="L2:L3 L5:L10 L15:L24 L26:L32">
    <cfRule type="cellIs" dxfId="15" priority="19" operator="greaterThan">
      <formula>65</formula>
    </cfRule>
  </conditionalFormatting>
  <conditionalFormatting sqref="L2:L32">
    <cfRule type="cellIs" dxfId="14" priority="15" operator="between">
      <formula>1</formula>
      <formula>54</formula>
    </cfRule>
  </conditionalFormatting>
  <conditionalFormatting sqref="M2:M3 M5:M24 M26:M32">
    <cfRule type="cellIs" dxfId="13" priority="16" operator="between">
      <formula>1</formula>
      <formula>130</formula>
    </cfRule>
    <cfRule type="cellIs" dxfId="12" priority="17" operator="between">
      <formula>130</formula>
      <formula>170</formula>
    </cfRule>
    <cfRule type="cellIs" dxfId="11" priority="18" operator="greaterThan">
      <formula>170</formula>
    </cfRule>
  </conditionalFormatting>
  <conditionalFormatting sqref="P5:P18 P22:P23">
    <cfRule type="cellIs" dxfId="10" priority="14" operator="greaterThan">
      <formula>18</formula>
    </cfRule>
  </conditionalFormatting>
  <conditionalFormatting sqref="P3">
    <cfRule type="cellIs" dxfId="9" priority="13" operator="greaterThan">
      <formula>18</formula>
    </cfRule>
  </conditionalFormatting>
  <conditionalFormatting sqref="R3:S15 R26:S32">
    <cfRule type="cellIs" dxfId="8" priority="12" operator="equal">
      <formula>5</formula>
    </cfRule>
  </conditionalFormatting>
  <conditionalFormatting sqref="U3:U32">
    <cfRule type="cellIs" dxfId="7" priority="11" operator="equal">
      <formula>"S"</formula>
    </cfRule>
  </conditionalFormatting>
  <conditionalFormatting sqref="R16:S17">
    <cfRule type="cellIs" dxfId="6" priority="7" operator="equal">
      <formula>5</formula>
    </cfRule>
  </conditionalFormatting>
  <conditionalFormatting sqref="R22:S23">
    <cfRule type="cellIs" dxfId="5" priority="6" operator="equal">
      <formula>5</formula>
    </cfRule>
  </conditionalFormatting>
  <conditionalFormatting sqref="R18:S18">
    <cfRule type="cellIs" dxfId="4" priority="5" operator="equal">
      <formula>5</formula>
    </cfRule>
  </conditionalFormatting>
  <conditionalFormatting sqref="R19:S21">
    <cfRule type="cellIs" dxfId="3" priority="4" operator="equal">
      <formula>5</formula>
    </cfRule>
  </conditionalFormatting>
  <conditionalFormatting sqref="R25:S25">
    <cfRule type="cellIs" dxfId="2" priority="3" operator="equal">
      <formula>5</formula>
    </cfRule>
  </conditionalFormatting>
  <conditionalFormatting sqref="P24">
    <cfRule type="cellIs" dxfId="1" priority="2" operator="greaterThan">
      <formula>18</formula>
    </cfRule>
  </conditionalFormatting>
  <conditionalFormatting sqref="R24:S24">
    <cfRule type="cellIs" dxfId="0" priority="1" operator="equal">
      <formula>5</formula>
    </cfRule>
  </conditionalFormatting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2796-94BE-441A-8EB1-3B5C4E58804A}">
  <dimension ref="B2:D22"/>
  <sheetViews>
    <sheetView workbookViewId="0">
      <selection activeCell="C28" sqref="C28"/>
    </sheetView>
  </sheetViews>
  <sheetFormatPr defaultRowHeight="15" x14ac:dyDescent="0.25"/>
  <cols>
    <col min="2" max="2" width="29.5703125" customWidth="1"/>
    <col min="3" max="3" width="27.7109375" customWidth="1"/>
  </cols>
  <sheetData>
    <row r="2" spans="2:4" ht="18" thickBot="1" x14ac:dyDescent="0.35">
      <c r="B2" s="8" t="s">
        <v>18</v>
      </c>
      <c r="C2" s="8"/>
    </row>
    <row r="3" spans="2:4" ht="15.75" thickTop="1" x14ac:dyDescent="0.25">
      <c r="B3" s="11" t="s">
        <v>15</v>
      </c>
      <c r="C3" s="66" t="s">
        <v>172</v>
      </c>
      <c r="D3" s="4" t="s">
        <v>16</v>
      </c>
    </row>
    <row r="4" spans="2:4" x14ac:dyDescent="0.25">
      <c r="B4" s="1" t="s">
        <v>19</v>
      </c>
      <c r="C4" s="20">
        <v>4500</v>
      </c>
      <c r="D4" s="4" t="s">
        <v>2</v>
      </c>
    </row>
    <row r="5" spans="2:4" x14ac:dyDescent="0.25">
      <c r="B5" s="1" t="s">
        <v>183</v>
      </c>
      <c r="C5" s="76">
        <v>50000</v>
      </c>
      <c r="D5" s="4" t="s">
        <v>177</v>
      </c>
    </row>
    <row r="6" spans="2:4" x14ac:dyDescent="0.25">
      <c r="B6" s="1" t="s">
        <v>174</v>
      </c>
      <c r="C6" s="20">
        <v>300</v>
      </c>
      <c r="D6" s="4" t="s">
        <v>2</v>
      </c>
    </row>
    <row r="7" spans="2:4" x14ac:dyDescent="0.25">
      <c r="B7" s="1" t="s">
        <v>173</v>
      </c>
      <c r="C7" s="20">
        <v>300</v>
      </c>
      <c r="D7" s="4" t="s">
        <v>2</v>
      </c>
    </row>
    <row r="8" spans="2:4" x14ac:dyDescent="0.25">
      <c r="B8" s="1" t="s">
        <v>178</v>
      </c>
      <c r="C8" s="76">
        <v>10000</v>
      </c>
      <c r="D8" s="4" t="s">
        <v>177</v>
      </c>
    </row>
    <row r="9" spans="2:4" x14ac:dyDescent="0.25">
      <c r="B9" s="1" t="s">
        <v>20</v>
      </c>
      <c r="C9" s="20">
        <v>600</v>
      </c>
      <c r="D9" s="4" t="s">
        <v>2</v>
      </c>
    </row>
    <row r="11" spans="2:4" x14ac:dyDescent="0.25">
      <c r="B11" s="2" t="s">
        <v>21</v>
      </c>
      <c r="C11" s="19">
        <v>0.3</v>
      </c>
      <c r="D11" s="4" t="s">
        <v>22</v>
      </c>
    </row>
    <row r="14" spans="2:4" ht="18" thickBot="1" x14ac:dyDescent="0.35">
      <c r="B14" s="67" t="s">
        <v>23</v>
      </c>
      <c r="C14" s="67"/>
    </row>
    <row r="15" spans="2:4" x14ac:dyDescent="0.25">
      <c r="B15" s="68" t="s">
        <v>24</v>
      </c>
      <c r="C15" s="69" t="s">
        <v>175</v>
      </c>
      <c r="D15" s="4" t="s">
        <v>16</v>
      </c>
    </row>
    <row r="16" spans="2:4" x14ac:dyDescent="0.25">
      <c r="B16" s="70" t="s">
        <v>26</v>
      </c>
      <c r="C16" s="71">
        <v>400</v>
      </c>
      <c r="D16" s="4" t="s">
        <v>2</v>
      </c>
    </row>
    <row r="17" spans="2:4" ht="15.75" thickBot="1" x14ac:dyDescent="0.3">
      <c r="B17" s="72" t="s">
        <v>21</v>
      </c>
      <c r="C17" s="73">
        <v>0.05</v>
      </c>
      <c r="D17" s="4" t="s">
        <v>2</v>
      </c>
    </row>
    <row r="18" spans="2:4" ht="15.75" thickBot="1" x14ac:dyDescent="0.3">
      <c r="B18" s="12"/>
      <c r="C18" s="74"/>
      <c r="D18" s="4"/>
    </row>
    <row r="19" spans="2:4" x14ac:dyDescent="0.25">
      <c r="B19" s="68" t="s">
        <v>25</v>
      </c>
      <c r="C19" s="75" t="s">
        <v>176</v>
      </c>
      <c r="D19" s="4" t="s">
        <v>2</v>
      </c>
    </row>
    <row r="20" spans="2:4" x14ac:dyDescent="0.25">
      <c r="B20" s="70" t="s">
        <v>26</v>
      </c>
      <c r="C20" s="71">
        <v>2100</v>
      </c>
      <c r="D20" s="4" t="s">
        <v>2</v>
      </c>
    </row>
    <row r="21" spans="2:4" x14ac:dyDescent="0.25">
      <c r="B21" s="70" t="s">
        <v>179</v>
      </c>
      <c r="C21" s="71">
        <v>1100</v>
      </c>
      <c r="D21" s="4" t="s">
        <v>180</v>
      </c>
    </row>
    <row r="22" spans="2:4" ht="15.75" thickBot="1" x14ac:dyDescent="0.3">
      <c r="B22" s="72" t="s">
        <v>21</v>
      </c>
      <c r="C22" s="73">
        <v>0.02</v>
      </c>
      <c r="D22" s="4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PAGE</vt:lpstr>
      <vt:lpstr>FILAMENTS</vt:lpstr>
      <vt:lpstr>PRINTER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 Dam Knudsen</dc:creator>
  <cp:lastModifiedBy>Jakob Dam Knudsen</cp:lastModifiedBy>
  <dcterms:created xsi:type="dcterms:W3CDTF">2024-11-10T17:18:04Z</dcterms:created>
  <dcterms:modified xsi:type="dcterms:W3CDTF">2024-11-22T12:45:08Z</dcterms:modified>
</cp:coreProperties>
</file>